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winenet\winenet-intern\ZZZ__Vorlagen Ernte_Bestandsmeldung_Kontakte\Erntemeldung\"/>
    </mc:Choice>
  </mc:AlternateContent>
  <xr:revisionPtr revIDLastSave="0" documentId="13_ncr:1_{656DA722-2E29-40B7-BF57-5B591C94F694}" xr6:coauthVersionLast="45" xr6:coauthVersionMax="45" xr10:uidLastSave="{00000000-0000-0000-0000-000000000000}"/>
  <bookViews>
    <workbookView xWindow="6150" yWindow="4140" windowWidth="28800" windowHeight="1509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G8" i="1"/>
  <c r="G14" i="1" l="1"/>
  <c r="G16" i="1"/>
  <c r="D24" i="1"/>
  <c r="D25" i="1" s="1"/>
  <c r="C24" i="1"/>
  <c r="C25" i="1" s="1"/>
  <c r="B24" i="1"/>
  <c r="B25" i="1" s="1"/>
  <c r="A24" i="1" l="1"/>
  <c r="A25" i="1" s="1"/>
  <c r="F8" i="1" s="1"/>
  <c r="G13" i="1" l="1"/>
  <c r="L8" i="1"/>
  <c r="I8" i="1"/>
  <c r="K9" i="1" l="1"/>
  <c r="D30" i="1" s="1"/>
  <c r="J9" i="1"/>
  <c r="D31" i="1" s="1"/>
  <c r="C30" i="1"/>
  <c r="C31" i="1"/>
  <c r="J8" i="1"/>
  <c r="C27" i="1" s="1"/>
  <c r="B27" i="1" s="1"/>
  <c r="G15" i="1"/>
  <c r="K8" i="1" l="1"/>
  <c r="C28" i="1" l="1"/>
</calcChain>
</file>

<file path=xl/sharedStrings.xml><?xml version="1.0" encoding="utf-8"?>
<sst xmlns="http://schemas.openxmlformats.org/spreadsheetml/2006/main" count="29" uniqueCount="29">
  <si>
    <t>Ernte</t>
  </si>
  <si>
    <t>Fläche</t>
  </si>
  <si>
    <t>Höchstertrag</t>
  </si>
  <si>
    <t>x</t>
  </si>
  <si>
    <t>Tafelwein</t>
  </si>
  <si>
    <t>Qualitätswein</t>
  </si>
  <si>
    <t>Kontollwert</t>
  </si>
  <si>
    <t>Verteilungsvorschlag gem. Hektarhöchstertragsgrenze</t>
  </si>
  <si>
    <t>x=(E-F*h)/2*h</t>
  </si>
  <si>
    <t>E=</t>
  </si>
  <si>
    <t>F=</t>
  </si>
  <si>
    <t>x=</t>
  </si>
  <si>
    <t>für alle x&gt;0</t>
  </si>
  <si>
    <t>=erforderliche Fläche für Tafelwein</t>
  </si>
  <si>
    <t>h=</t>
  </si>
  <si>
    <t>Ausbeute</t>
  </si>
  <si>
    <t>lt</t>
  </si>
  <si>
    <t>kg</t>
  </si>
  <si>
    <t>Liter QW</t>
  </si>
  <si>
    <t>Liter TW</t>
  </si>
  <si>
    <t>Kilo QW</t>
  </si>
  <si>
    <t>Kilo TW</t>
  </si>
  <si>
    <t>bereits eingelagert</t>
  </si>
  <si>
    <t>noch nicht eingelagert</t>
  </si>
  <si>
    <t>Hektarhöchstertragsgrenze in Liter</t>
  </si>
  <si>
    <t>Ermittlung Flächen gemäß Höchstertragsgrenzen</t>
  </si>
  <si>
    <t>Ertragsfähige Fläche in Hektar</t>
  </si>
  <si>
    <t>errechnete Menge für QW</t>
  </si>
  <si>
    <t>errechnete Menge für 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</si>
</sst>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2"/>
      <name val="Calibri"/>
      <family val="2"/>
      <scheme val="minor"/>
    </font>
    <font>
      <b/>
      <sz val="12"/>
      <color rgb="FF006100"/>
      <name val="Calibri"/>
      <family val="2"/>
      <scheme val="minor"/>
    </font>
    <font>
      <b/>
      <sz val="12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medium">
        <color auto="1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thin">
        <color rgb="FF7F7F7F"/>
      </right>
      <top style="thin">
        <color rgb="FF7F7F7F"/>
      </top>
      <bottom style="medium">
        <color auto="1"/>
      </bottom>
      <diagonal/>
    </border>
    <border>
      <left style="thin">
        <color rgb="FFB2B2B2"/>
      </left>
      <right style="medium">
        <color auto="1"/>
      </right>
      <top style="thin">
        <color rgb="FFB2B2B2"/>
      </top>
      <bottom style="medium">
        <color auto="1"/>
      </bottom>
      <diagonal/>
    </border>
    <border>
      <left style="thick">
        <color rgb="FF7F7F7F"/>
      </left>
      <right style="thin">
        <color rgb="FF7F7F7F"/>
      </right>
      <top style="thick">
        <color rgb="FF7F7F7F"/>
      </top>
      <bottom style="thick">
        <color rgb="FF7F7F7F"/>
      </bottom>
      <diagonal/>
    </border>
    <border>
      <left style="thin">
        <color rgb="FF7F7F7F"/>
      </left>
      <right style="thick">
        <color rgb="FF7F7F7F"/>
      </right>
      <top style="thick">
        <color rgb="FF7F7F7F"/>
      </top>
      <bottom style="thick">
        <color rgb="FF7F7F7F"/>
      </bottom>
      <diagonal/>
    </border>
    <border>
      <left/>
      <right style="thin">
        <color rgb="FF7F7F7F"/>
      </right>
      <top style="thick">
        <color rgb="FF7F7F7F"/>
      </top>
      <bottom style="thick">
        <color rgb="FF7F7F7F"/>
      </bottom>
      <diagonal/>
    </border>
  </borders>
  <cellStyleXfs count="6">
    <xf numFmtId="0" fontId="0" fillId="0" borderId="0"/>
    <xf numFmtId="0" fontId="4" fillId="3" borderId="1" applyNumberFormat="0" applyAlignment="0" applyProtection="0"/>
    <xf numFmtId="0" fontId="2" fillId="4" borderId="2" applyNumberFormat="0" applyFont="0" applyAlignment="0" applyProtection="0"/>
    <xf numFmtId="0" fontId="5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6" fillId="6" borderId="0" applyNumberFormat="0" applyBorder="0" applyAlignment="0" applyProtection="0"/>
  </cellStyleXfs>
  <cellXfs count="24">
    <xf numFmtId="0" fontId="0" fillId="0" borderId="0" xfId="0"/>
    <xf numFmtId="4" fontId="0" fillId="0" borderId="0" xfId="0" applyNumberFormat="1"/>
    <xf numFmtId="4" fontId="0" fillId="2" borderId="0" xfId="0" applyNumberFormat="1" applyFill="1"/>
    <xf numFmtId="4" fontId="1" fillId="0" borderId="0" xfId="0" applyNumberFormat="1" applyFont="1"/>
    <xf numFmtId="0" fontId="1" fillId="0" borderId="0" xfId="0" applyFont="1" applyAlignment="1">
      <alignment horizontal="right"/>
    </xf>
    <xf numFmtId="4" fontId="1" fillId="2" borderId="0" xfId="0" applyNumberFormat="1" applyFont="1" applyFill="1"/>
    <xf numFmtId="0" fontId="1" fillId="0" borderId="3" xfId="0" applyFont="1" applyBorder="1"/>
    <xf numFmtId="0" fontId="1" fillId="0" borderId="4" xfId="0" applyFont="1" applyBorder="1"/>
    <xf numFmtId="4" fontId="4" fillId="3" borderId="5" xfId="1" applyNumberFormat="1" applyBorder="1" applyProtection="1">
      <protection locked="0"/>
    </xf>
    <xf numFmtId="4" fontId="3" fillId="4" borderId="6" xfId="2" applyNumberFormat="1" applyFont="1" applyBorder="1" applyProtection="1">
      <protection locked="0"/>
    </xf>
    <xf numFmtId="4" fontId="4" fillId="3" borderId="7" xfId="1" applyNumberFormat="1" applyBorder="1" applyProtection="1">
      <protection locked="0"/>
    </xf>
    <xf numFmtId="4" fontId="3" fillId="4" borderId="8" xfId="2" applyNumberFormat="1" applyFont="1" applyBorder="1" applyProtection="1">
      <protection locked="0"/>
    </xf>
    <xf numFmtId="0" fontId="3" fillId="4" borderId="2" xfId="2" applyFont="1"/>
    <xf numFmtId="0" fontId="3" fillId="4" borderId="2" xfId="2" applyFont="1" applyAlignment="1">
      <alignment horizontal="right"/>
    </xf>
    <xf numFmtId="0" fontId="7" fillId="4" borderId="2" xfId="2" applyFont="1" applyAlignment="1">
      <alignment horizontal="right"/>
    </xf>
    <xf numFmtId="0" fontId="1" fillId="4" borderId="2" xfId="2" applyFont="1" applyProtection="1">
      <protection locked="0"/>
    </xf>
    <xf numFmtId="0" fontId="8" fillId="0" borderId="0" xfId="0" applyFont="1"/>
    <xf numFmtId="0" fontId="9" fillId="4" borderId="2" xfId="2" quotePrefix="1" applyFont="1"/>
    <xf numFmtId="0" fontId="9" fillId="4" borderId="2" xfId="3" applyFont="1" applyFill="1" applyBorder="1"/>
    <xf numFmtId="0" fontId="9" fillId="4" borderId="2" xfId="3" quotePrefix="1" applyFont="1" applyFill="1" applyBorder="1"/>
    <xf numFmtId="0" fontId="10" fillId="5" borderId="9" xfId="4" applyFont="1" applyBorder="1" applyAlignment="1"/>
    <xf numFmtId="0" fontId="10" fillId="5" borderId="10" xfId="4" applyFont="1" applyBorder="1" applyAlignment="1"/>
    <xf numFmtId="0" fontId="11" fillId="6" borderId="11" xfId="5" applyFont="1" applyBorder="1" applyAlignment="1"/>
    <xf numFmtId="0" fontId="11" fillId="6" borderId="10" xfId="5" applyFont="1" applyBorder="1" applyAlignment="1"/>
  </cellXfs>
  <cellStyles count="6">
    <cellStyle name="Eingabe" xfId="1" builtinId="20"/>
    <cellStyle name="Erklärender Text" xfId="3" builtinId="53"/>
    <cellStyle name="Gut" xfId="4" builtinId="26"/>
    <cellStyle name="Notiz" xfId="2" builtinId="10"/>
    <cellStyle name="Schlecht" xfId="5" builtinId="27"/>
    <cellStyle name="Standard" xfId="0" builtinId="0"/>
  </cellStyles>
  <dxfs count="6"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16119</xdr:colOff>
      <xdr:row>4</xdr:row>
      <xdr:rowOff>234462</xdr:rowOff>
    </xdr:from>
    <xdr:to>
      <xdr:col>9</xdr:col>
      <xdr:colOff>578827</xdr:colOff>
      <xdr:row>21</xdr:row>
      <xdr:rowOff>1</xdr:rowOff>
    </xdr:to>
    <xdr:sp macro="" textlink="">
      <xdr:nvSpPr>
        <xdr:cNvPr id="2" name="Pfeil: nach links 1">
          <a:extLst>
            <a:ext uri="{FF2B5EF4-FFF2-40B4-BE49-F238E27FC236}">
              <a16:creationId xmlns:a16="http://schemas.microsoft.com/office/drawing/2014/main" id="{A083BE3F-06D0-4A2F-ADDC-6C980B22E024}"/>
            </a:ext>
          </a:extLst>
        </xdr:cNvPr>
        <xdr:cNvSpPr/>
      </xdr:nvSpPr>
      <xdr:spPr>
        <a:xfrm>
          <a:off x="3349869" y="1055077"/>
          <a:ext cx="4431323" cy="307730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de-DE" sz="1600" b="1"/>
            <a:t>bitte</a:t>
          </a:r>
          <a:r>
            <a:rPr lang="de-DE" sz="1600" b="1" baseline="0"/>
            <a:t> hier die Erntemengen eingeben bzw. anpassen</a:t>
          </a:r>
          <a:endParaRPr lang="de-DE" sz="1600" b="1"/>
        </a:p>
      </xdr:txBody>
    </xdr:sp>
    <xdr:clientData/>
  </xdr:twoCellAnchor>
  <xdr:twoCellAnchor>
    <xdr:from>
      <xdr:col>3</xdr:col>
      <xdr:colOff>464820</xdr:colOff>
      <xdr:row>19</xdr:row>
      <xdr:rowOff>152400</xdr:rowOff>
    </xdr:from>
    <xdr:to>
      <xdr:col>11</xdr:col>
      <xdr:colOff>38100</xdr:colOff>
      <xdr:row>34</xdr:row>
      <xdr:rowOff>91440</xdr:rowOff>
    </xdr:to>
    <xdr:sp macro="" textlink="">
      <xdr:nvSpPr>
        <xdr:cNvPr id="3" name="Pfeil: nach links 2">
          <a:extLst>
            <a:ext uri="{FF2B5EF4-FFF2-40B4-BE49-F238E27FC236}">
              <a16:creationId xmlns:a16="http://schemas.microsoft.com/office/drawing/2014/main" id="{6369C7FD-A817-40AD-92B9-A2F3B2A74E1E}"/>
            </a:ext>
          </a:extLst>
        </xdr:cNvPr>
        <xdr:cNvSpPr/>
      </xdr:nvSpPr>
      <xdr:spPr>
        <a:xfrm>
          <a:off x="2849880" y="2971800"/>
          <a:ext cx="6019800" cy="2689860"/>
        </a:xfrm>
        <a:prstGeom prst="leftArrow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600" b="1">
              <a:solidFill>
                <a:schemeClr val="tx1"/>
              </a:solidFill>
            </a:rPr>
            <a:t>hier</a:t>
          </a:r>
          <a:r>
            <a:rPr lang="de-DE" sz="1600" b="1" baseline="0">
              <a:solidFill>
                <a:schemeClr val="tx1"/>
              </a:solidFill>
            </a:rPr>
            <a:t> steht das Ergebnis:</a:t>
          </a:r>
        </a:p>
        <a:p>
          <a:pPr algn="l"/>
          <a:r>
            <a:rPr lang="de-DE" sz="1600" b="1" baseline="0">
              <a:solidFill>
                <a:srgbClr val="FF0000"/>
              </a:solidFill>
            </a:rPr>
            <a:t>rot = Qualitätsweinmenge muss zumindest um errechneten Wert reduziert werden!!</a:t>
          </a:r>
        </a:p>
        <a:p>
          <a:pPr algn="l"/>
          <a:r>
            <a:rPr lang="de-DE" sz="1600" b="1" baseline="0">
              <a:solidFill>
                <a:schemeClr val="accent6"/>
              </a:solidFill>
            </a:rPr>
            <a:t>grün = OK</a:t>
          </a:r>
          <a:endParaRPr lang="de-DE" sz="1600" b="1">
            <a:solidFill>
              <a:schemeClr val="accent6"/>
            </a:solidFill>
          </a:endParaRPr>
        </a:p>
      </xdr:txBody>
    </xdr:sp>
    <xdr:clientData/>
  </xdr:twoCellAnchor>
  <xdr:twoCellAnchor>
    <xdr:from>
      <xdr:col>4</xdr:col>
      <xdr:colOff>36634</xdr:colOff>
      <xdr:row>0</xdr:row>
      <xdr:rowOff>0</xdr:rowOff>
    </xdr:from>
    <xdr:to>
      <xdr:col>9</xdr:col>
      <xdr:colOff>630115</xdr:colOff>
      <xdr:row>6</xdr:row>
      <xdr:rowOff>46599</xdr:rowOff>
    </xdr:to>
    <xdr:sp macro="" textlink="">
      <xdr:nvSpPr>
        <xdr:cNvPr id="4" name="Pfeil: nach links 3">
          <a:extLst>
            <a:ext uri="{FF2B5EF4-FFF2-40B4-BE49-F238E27FC236}">
              <a16:creationId xmlns:a16="http://schemas.microsoft.com/office/drawing/2014/main" id="{44BB98B3-0125-4CD1-9D71-CF9DDAEEDDD6}"/>
            </a:ext>
          </a:extLst>
        </xdr:cNvPr>
        <xdr:cNvSpPr/>
      </xdr:nvSpPr>
      <xdr:spPr>
        <a:xfrm>
          <a:off x="3370384" y="0"/>
          <a:ext cx="4462096" cy="132148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de-DE" sz="1600" b="1"/>
            <a:t>bitte Fläche und etwaig Hektarhöchstertragsgrenze</a:t>
          </a:r>
          <a:r>
            <a:rPr lang="de-DE" sz="1600" b="1" baseline="0"/>
            <a:t> anpassen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zoomScale="130" zoomScaleNormal="130" workbookViewId="0">
      <selection activeCell="C7" sqref="C7"/>
    </sheetView>
  </sheetViews>
  <sheetFormatPr baseColWidth="10" defaultRowHeight="15" x14ac:dyDescent="0.25"/>
  <cols>
    <col min="1" max="1" width="11.140625" bestFit="1" customWidth="1"/>
    <col min="2" max="2" width="14.7109375" customWidth="1"/>
    <col min="3" max="3" width="12" bestFit="1" customWidth="1"/>
    <col min="4" max="4" width="12.140625" customWidth="1"/>
    <col min="8" max="8" width="12.28515625" bestFit="1" customWidth="1"/>
    <col min="10" max="10" width="9.85546875" bestFit="1" customWidth="1"/>
    <col min="11" max="11" width="13.42578125" bestFit="1" customWidth="1"/>
    <col min="12" max="12" width="11.5703125" bestFit="1" customWidth="1"/>
  </cols>
  <sheetData>
    <row r="1" spans="1:12" ht="18.75" x14ac:dyDescent="0.3">
      <c r="A1" s="16" t="s">
        <v>25</v>
      </c>
    </row>
    <row r="3" spans="1:12" x14ac:dyDescent="0.25">
      <c r="C3" s="4" t="s">
        <v>26</v>
      </c>
      <c r="D3" s="15">
        <v>13.2</v>
      </c>
    </row>
    <row r="4" spans="1:12" ht="15.75" thickBot="1" x14ac:dyDescent="0.3">
      <c r="C4" s="4" t="s">
        <v>24</v>
      </c>
      <c r="D4" s="15">
        <v>7500</v>
      </c>
    </row>
    <row r="5" spans="1:12" ht="17.25" thickTop="1" thickBot="1" x14ac:dyDescent="0.3">
      <c r="A5" s="20" t="s">
        <v>22</v>
      </c>
      <c r="B5" s="21"/>
      <c r="C5" s="22" t="s">
        <v>23</v>
      </c>
      <c r="D5" s="23"/>
    </row>
    <row r="6" spans="1:12" ht="15.75" thickTop="1" x14ac:dyDescent="0.25">
      <c r="A6" s="6" t="s">
        <v>18</v>
      </c>
      <c r="B6" s="7" t="s">
        <v>19</v>
      </c>
      <c r="C6" s="6" t="s">
        <v>20</v>
      </c>
      <c r="D6" s="7" t="s">
        <v>21</v>
      </c>
      <c r="F6" s="17" t="s">
        <v>7</v>
      </c>
      <c r="G6" s="17"/>
      <c r="H6" s="17"/>
      <c r="I6" s="17"/>
      <c r="J6" s="17"/>
      <c r="K6" s="17" t="s">
        <v>15</v>
      </c>
      <c r="L6" s="17">
        <v>0.75</v>
      </c>
    </row>
    <row r="7" spans="1:12" x14ac:dyDescent="0.25">
      <c r="A7" s="8">
        <v>52000</v>
      </c>
      <c r="B7" s="9"/>
      <c r="C7" s="8">
        <v>62500</v>
      </c>
      <c r="D7" s="9"/>
      <c r="F7" s="17" t="s">
        <v>0</v>
      </c>
      <c r="G7" s="17" t="s">
        <v>1</v>
      </c>
      <c r="H7" s="17" t="s">
        <v>2</v>
      </c>
      <c r="I7" s="17" t="s">
        <v>3</v>
      </c>
      <c r="J7" s="17" t="s">
        <v>4</v>
      </c>
      <c r="K7" s="17" t="s">
        <v>5</v>
      </c>
      <c r="L7" s="17" t="s">
        <v>6</v>
      </c>
    </row>
    <row r="8" spans="1:12" x14ac:dyDescent="0.25">
      <c r="A8" s="8"/>
      <c r="B8" s="9">
        <v>1000</v>
      </c>
      <c r="C8" s="8"/>
      <c r="D8" s="9">
        <v>2500</v>
      </c>
      <c r="F8" s="17">
        <f>SUM(A25:D25)</f>
        <v>101750</v>
      </c>
      <c r="G8" s="17">
        <f>D3</f>
        <v>13.2</v>
      </c>
      <c r="H8" s="17">
        <f>D4</f>
        <v>7500</v>
      </c>
      <c r="I8" s="17">
        <f>IF((F8-G8*H8)/(2*H8)&lt;=0,0,(F8-G8*H8)/(2*H8))</f>
        <v>0.18333333333333332</v>
      </c>
      <c r="J8" s="17">
        <f>I8*H8*3*L8</f>
        <v>4125</v>
      </c>
      <c r="K8" s="17">
        <f>(F8-J8)*L8</f>
        <v>97625</v>
      </c>
      <c r="L8" s="17">
        <f>IF(G8*H8*3-F8&lt;0,0,1)</f>
        <v>1</v>
      </c>
    </row>
    <row r="9" spans="1:12" ht="15" customHeight="1" x14ac:dyDescent="0.25">
      <c r="A9" s="8"/>
      <c r="B9" s="9"/>
      <c r="C9" s="8"/>
      <c r="D9" s="9"/>
      <c r="F9" s="17"/>
      <c r="G9" s="17"/>
      <c r="H9" s="17"/>
      <c r="I9" s="17"/>
      <c r="J9" s="17" t="str">
        <f>ROUND(I8,6)&amp;" ha"</f>
        <v>0,183333 ha</v>
      </c>
      <c r="K9" s="17" t="str">
        <f>G8-ROUND(I8,6)&amp;" ha"</f>
        <v>13,016667 ha</v>
      </c>
      <c r="L9" s="17"/>
    </row>
    <row r="10" spans="1:12" x14ac:dyDescent="0.25">
      <c r="A10" s="8"/>
      <c r="B10" s="9"/>
      <c r="C10" s="8"/>
      <c r="D10" s="9"/>
    </row>
    <row r="11" spans="1:12" x14ac:dyDescent="0.25">
      <c r="A11" s="8"/>
      <c r="B11" s="9"/>
      <c r="C11" s="8"/>
      <c r="D11" s="9"/>
    </row>
    <row r="12" spans="1:12" x14ac:dyDescent="0.25">
      <c r="A12" s="8"/>
      <c r="B12" s="9"/>
      <c r="C12" s="8"/>
      <c r="D12" s="9"/>
      <c r="F12" s="18" t="s">
        <v>8</v>
      </c>
      <c r="G12" s="18"/>
      <c r="H12" s="18"/>
      <c r="I12" s="18"/>
      <c r="J12" s="18"/>
      <c r="K12" s="18"/>
    </row>
    <row r="13" spans="1:12" x14ac:dyDescent="0.25">
      <c r="A13" s="8"/>
      <c r="B13" s="9"/>
      <c r="C13" s="8"/>
      <c r="D13" s="9"/>
      <c r="F13" s="18" t="s">
        <v>9</v>
      </c>
      <c r="G13" s="18">
        <f>F8</f>
        <v>101750</v>
      </c>
      <c r="H13" s="18"/>
      <c r="I13" s="18"/>
      <c r="J13" s="18"/>
      <c r="K13" s="18"/>
    </row>
    <row r="14" spans="1:12" x14ac:dyDescent="0.25">
      <c r="A14" s="8"/>
      <c r="B14" s="9"/>
      <c r="C14" s="8"/>
      <c r="D14" s="9"/>
      <c r="F14" s="18" t="s">
        <v>10</v>
      </c>
      <c r="G14" s="18">
        <f>G8</f>
        <v>13.2</v>
      </c>
      <c r="H14" s="18"/>
      <c r="I14" s="18"/>
      <c r="J14" s="18"/>
      <c r="K14" s="18"/>
    </row>
    <row r="15" spans="1:12" x14ac:dyDescent="0.25">
      <c r="A15" s="8"/>
      <c r="B15" s="9"/>
      <c r="C15" s="8"/>
      <c r="D15" s="9"/>
      <c r="F15" s="18" t="s">
        <v>11</v>
      </c>
      <c r="G15" s="18">
        <f>I8</f>
        <v>0.18333333333333332</v>
      </c>
      <c r="H15" s="18" t="s">
        <v>12</v>
      </c>
      <c r="I15" s="19" t="s">
        <v>13</v>
      </c>
      <c r="J15" s="18"/>
      <c r="K15" s="18"/>
    </row>
    <row r="16" spans="1:12" x14ac:dyDescent="0.25">
      <c r="A16" s="8"/>
      <c r="B16" s="9"/>
      <c r="C16" s="8"/>
      <c r="D16" s="9"/>
      <c r="F16" s="18" t="s">
        <v>14</v>
      </c>
      <c r="G16" s="18">
        <f>H8</f>
        <v>7500</v>
      </c>
      <c r="H16" s="18"/>
      <c r="I16" s="18"/>
      <c r="J16" s="18"/>
      <c r="K16" s="18"/>
    </row>
    <row r="17" spans="1:4" x14ac:dyDescent="0.25">
      <c r="A17" s="8"/>
      <c r="B17" s="9"/>
      <c r="C17" s="8"/>
      <c r="D17" s="9"/>
    </row>
    <row r="18" spans="1:4" x14ac:dyDescent="0.25">
      <c r="A18" s="8"/>
      <c r="B18" s="9"/>
      <c r="C18" s="8"/>
      <c r="D18" s="9"/>
    </row>
    <row r="19" spans="1:4" x14ac:dyDescent="0.25">
      <c r="A19" s="8"/>
      <c r="B19" s="9"/>
      <c r="C19" s="8"/>
      <c r="D19" s="9"/>
    </row>
    <row r="20" spans="1:4" x14ac:dyDescent="0.25">
      <c r="A20" s="8"/>
      <c r="B20" s="9"/>
      <c r="C20" s="8"/>
      <c r="D20" s="9"/>
    </row>
    <row r="21" spans="1:4" x14ac:dyDescent="0.25">
      <c r="A21" s="8"/>
      <c r="B21" s="9"/>
      <c r="C21" s="8"/>
      <c r="D21" s="9"/>
    </row>
    <row r="22" spans="1:4" x14ac:dyDescent="0.25">
      <c r="A22" s="8"/>
      <c r="B22" s="9"/>
      <c r="C22" s="8"/>
      <c r="D22" s="9"/>
    </row>
    <row r="23" spans="1:4" ht="15.75" thickBot="1" x14ac:dyDescent="0.3">
      <c r="A23" s="10"/>
      <c r="B23" s="11"/>
      <c r="C23" s="10"/>
      <c r="D23" s="11"/>
    </row>
    <row r="24" spans="1:4" x14ac:dyDescent="0.25">
      <c r="A24" s="3">
        <f>SUM(A7:A23)</f>
        <v>52000</v>
      </c>
      <c r="B24" s="5">
        <f>SUM(B7:B23)</f>
        <v>1000</v>
      </c>
      <c r="C24" s="3">
        <f>SUM(C7:C23)</f>
        <v>62500</v>
      </c>
      <c r="D24" s="5">
        <f>SUM(D7:D23)</f>
        <v>2500</v>
      </c>
    </row>
    <row r="25" spans="1:4" x14ac:dyDescent="0.25">
      <c r="A25" s="1">
        <f>A24</f>
        <v>52000</v>
      </c>
      <c r="B25" s="2">
        <f>B24</f>
        <v>1000</v>
      </c>
      <c r="C25" s="1">
        <f>C24*$L$6</f>
        <v>46875</v>
      </c>
      <c r="D25" s="2">
        <f>D24*$L$6</f>
        <v>1875</v>
      </c>
    </row>
    <row r="27" spans="1:4" x14ac:dyDescent="0.25">
      <c r="B27" s="4" t="str">
        <f>IF(C27&lt;0,"Fehlmenge QW =&gt; TW","OK")</f>
        <v>Fehlmenge QW =&gt; TW</v>
      </c>
      <c r="C27" s="3">
        <f>-(J8-B25-D25)</f>
        <v>-1250</v>
      </c>
      <c r="D27" t="s">
        <v>16</v>
      </c>
    </row>
    <row r="28" spans="1:4" x14ac:dyDescent="0.25">
      <c r="C28" s="3">
        <f>C27/$L$6</f>
        <v>-1666.6666666666667</v>
      </c>
      <c r="D28" t="s">
        <v>17</v>
      </c>
    </row>
    <row r="30" spans="1:4" x14ac:dyDescent="0.25">
      <c r="A30" s="12"/>
      <c r="B30" s="14" t="s">
        <v>27</v>
      </c>
      <c r="C30" s="13" t="str">
        <f>G8-ROUND(I8,4)&amp;" ha"</f>
        <v>13,0167 ha</v>
      </c>
      <c r="D30" s="13" t="str">
        <f>" = " &amp;ROUND(LEFT(K9,LEN(K9)-3)*$D$4,0) &amp; " lt"</f>
        <v xml:space="preserve"> = 97625 lt</v>
      </c>
    </row>
    <row r="31" spans="1:4" x14ac:dyDescent="0.25">
      <c r="A31" s="12"/>
      <c r="B31" s="14" t="s">
        <v>28</v>
      </c>
      <c r="C31" s="13" t="str">
        <f>ROUND(I8,4)&amp;" ha"</f>
        <v>0,1833 ha</v>
      </c>
      <c r="D31" s="13" t="str">
        <f>" = " &amp;ROUND(LEFT(J9,LEN(J9)-3)*$D$4*3,0)&amp;" lt"</f>
        <v xml:space="preserve"> = 4125 lt</v>
      </c>
    </row>
  </sheetData>
  <sheetProtection algorithmName="SHA-512" hashValue="AJyJ1il3R8DNTgeZfxH9BTi1ll1qYYa0qSa1+UJ8E33Q4zYverom+r7/8QgcWkHFbrxetgcfbwrh3ExjE5Hf8A==" saltValue="lzF+aM24tPR4j1hgkJTlpQ==" spinCount="100000" sheet="1" objects="1" scenarios="1"/>
  <mergeCells count="2">
    <mergeCell ref="A5:B5"/>
    <mergeCell ref="C5:D5"/>
  </mergeCells>
  <conditionalFormatting sqref="C27">
    <cfRule type="cellIs" dxfId="5" priority="5" operator="greaterThanOrEqual">
      <formula>0</formula>
    </cfRule>
    <cfRule type="cellIs" dxfId="4" priority="6" operator="lessThan">
      <formula>0</formula>
    </cfRule>
  </conditionalFormatting>
  <conditionalFormatting sqref="C28">
    <cfRule type="cellIs" dxfId="3" priority="3" operator="greaterThanOrEqual">
      <formula>0</formula>
    </cfRule>
    <cfRule type="cellIs" dxfId="2" priority="4" operator="lessThan">
      <formula>0</formula>
    </cfRule>
  </conditionalFormatting>
  <conditionalFormatting sqref="B27">
    <cfRule type="containsText" dxfId="1" priority="1" operator="containsText" text="Fehlmenge QW =&gt; TW">
      <formula>NOT(ISERROR(SEARCH("Fehlmenge QW =&gt; TW",B27)))</formula>
    </cfRule>
    <cfRule type="containsText" dxfId="0" priority="2" operator="containsText" text="OK">
      <formula>NOT(ISERROR(SEARCH("OK",B27)))</formula>
    </cfRule>
  </conditionalFormatting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</dc:creator>
  <cp:lastModifiedBy>Andreas Steurer</cp:lastModifiedBy>
  <dcterms:created xsi:type="dcterms:W3CDTF">2018-09-20T21:03:13Z</dcterms:created>
  <dcterms:modified xsi:type="dcterms:W3CDTF">2020-09-02T17:18:00Z</dcterms:modified>
</cp:coreProperties>
</file>